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Ark1" sheetId="1" r:id="rId1"/>
    <sheet name="Ark2" sheetId="2" r:id="rId2"/>
    <sheet name="Ark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<sst xmlns="http://schemas.openxmlformats.org/spreadsheetml/2006/main" count="247" uniqueCount="78">
  <si>
    <t>Y</t>
  </si>
  <si>
    <t>C</t>
  </si>
  <si>
    <t>I</t>
  </si>
  <si>
    <t>G</t>
  </si>
  <si>
    <t>c0</t>
  </si>
  <si>
    <t>c</t>
  </si>
  <si>
    <t>t0</t>
  </si>
  <si>
    <t>t</t>
  </si>
  <si>
    <t>T</t>
  </si>
  <si>
    <t>NX</t>
  </si>
  <si>
    <t>Ligninger</t>
  </si>
  <si>
    <t>X eksport</t>
  </si>
  <si>
    <t>C priv konsum</t>
  </si>
  <si>
    <t>Løsning for Y</t>
  </si>
  <si>
    <t>Eksogene variable/parametre</t>
  </si>
  <si>
    <t>C=c0+c(Y-T)</t>
  </si>
  <si>
    <t>T=t0+tY</t>
  </si>
  <si>
    <t>Samlet sparing for landet</t>
  </si>
  <si>
    <t>Stot</t>
  </si>
  <si>
    <t>Kapitalslit</t>
  </si>
  <si>
    <t>Offentlig budsjettbalanse</t>
  </si>
  <si>
    <t>B</t>
  </si>
  <si>
    <t>Off. inntekter, totalt</t>
  </si>
  <si>
    <t>Y BNP totalt</t>
  </si>
  <si>
    <t>Modellen</t>
  </si>
  <si>
    <t>Økosirk</t>
  </si>
  <si>
    <t>Konsumfunksjon</t>
  </si>
  <si>
    <t>Skattefunksjon</t>
  </si>
  <si>
    <t>G offentlig kjøp av varer og tjenester</t>
  </si>
  <si>
    <t>I investering (privat)</t>
  </si>
  <si>
    <t>Handelsbalansen</t>
  </si>
  <si>
    <t>NX handelsbalansen (vare- og tjenestebalansen)</t>
  </si>
  <si>
    <t>Importfunksjonen</t>
  </si>
  <si>
    <t>Q</t>
  </si>
  <si>
    <t>a</t>
  </si>
  <si>
    <t>X</t>
  </si>
  <si>
    <t>Q = aY</t>
  </si>
  <si>
    <t>Y=C+I+G+X-Q</t>
  </si>
  <si>
    <t>Keynes-modell kalibrert til norsk økonomi</t>
  </si>
  <si>
    <t>ΔG</t>
  </si>
  <si>
    <t>ΔI</t>
  </si>
  <si>
    <t>Δc0</t>
  </si>
  <si>
    <t>ΔX</t>
  </si>
  <si>
    <t>Δt0</t>
  </si>
  <si>
    <t>Før endring</t>
  </si>
  <si>
    <t>Etter endring</t>
  </si>
  <si>
    <t>Endring</t>
  </si>
  <si>
    <t>Konsekvensanalyse i Keynes-modell</t>
  </si>
  <si>
    <t>På endringsform</t>
  </si>
  <si>
    <t>Modellen her er den samme som på ark 1 - bruk gjerne denne til å gjøre endringer</t>
  </si>
  <si>
    <t>Kolonnene A-G viser samme modell som på ark 1, dvs før endringer</t>
  </si>
  <si>
    <t>Modellen er basert på notatet Stabiliseringspolitikk i en enkel Keynes-modell, del 1.</t>
  </si>
  <si>
    <t>Verdiene på de parametre som det ikke finnes sammenlignbare tall for, er valgt for å få "passende" verdier for de endogene variablene.</t>
  </si>
  <si>
    <t>Modellen regner ut verdier for de endogene variablene Y, C, T og Q, og også for samlet sparing for landet Stot, offentlig budsjettbalanse B, og handelsbalansen NX</t>
  </si>
  <si>
    <t>Dersom du vil endre på tall i modellen, husk at du bare må endre på tall i kolonne I (de eksogene variablene), og la modellen regne ut resten (de endogene variablene).</t>
  </si>
  <si>
    <t>Den samme modellen står på ark 2 - det kan være lurt å bare leke seg med modellen på ark 2, og så la ark 1 stå uforandret.</t>
  </si>
  <si>
    <t>I ark 3 kan du gjøre konsekvensanalyser.</t>
  </si>
  <si>
    <t>Verdier på de eksogene variable og parametre er oppgitt i kolonne I, og sammenlignbare tall for Norge er gitt i kolonne K.</t>
  </si>
  <si>
    <t>Om modellen:</t>
  </si>
  <si>
    <t xml:space="preserve">Y </t>
  </si>
  <si>
    <t>(1)</t>
  </si>
  <si>
    <t>(2)</t>
  </si>
  <si>
    <t>(3)</t>
  </si>
  <si>
    <t>(4)</t>
  </si>
  <si>
    <t>(5)</t>
  </si>
  <si>
    <t>(6)</t>
  </si>
  <si>
    <t>(7)</t>
  </si>
  <si>
    <t>Itot=I+Ioff</t>
  </si>
  <si>
    <t>Norge 2005 (omtrentlige tall, basert på Nasjonalregnskapet/Nasjonalbudsjettet 2007)</t>
  </si>
  <si>
    <t>Q Import</t>
  </si>
  <si>
    <t>T netto skatter = Off. inntekter - off. overføringer</t>
  </si>
  <si>
    <t>Off. overføringer</t>
  </si>
  <si>
    <t>Ioff</t>
  </si>
  <si>
    <t>Multiplikator</t>
  </si>
  <si>
    <t>Endringer i eksogene variable/parametre</t>
  </si>
  <si>
    <t>Legg inn endringer i eksogene variable i kolonne M, rad 9-13</t>
  </si>
  <si>
    <t>Virkning på de endogene variable finner du i kolonne L, rad 25-31</t>
  </si>
  <si>
    <t>Verdier av eksogene variable og parametre før endringene, finner du i kolonne J, rad 9-16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</si>
</sst>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#,##0.000"/>
    <numFmt numFmtId="179" formatCode="#,##0.0000"/>
    <numFmt numFmtId="180" formatCode="0.000"/>
    <numFmt numFmtId="181" formatCode="0.000000"/>
    <numFmt numFmtId="182" formatCode="0.00000"/>
    <numFmt numFmtId="183" formatCode="0.0000"/>
  </numFmts>
  <fonts count="2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5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9"/>
          <c:y val="0.032"/>
          <c:w val="0.962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Ark1!$B$14:$G$14</c:f>
              <c:strCache>
                <c:ptCount val="6"/>
                <c:pt idx="0">
                  <c:v>Y 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  <c:pt idx="4">
                  <c:v>X</c:v>
                </c:pt>
                <c:pt idx="5">
                  <c:v>Q</c:v>
                </c:pt>
              </c:strCache>
            </c:strRef>
          </c:cat>
          <c:val>
            <c:numRef>
              <c:f>Ark1!$B$15:$G$15</c:f>
              <c:numCache>
                <c:ptCount val="6"/>
                <c:pt idx="0">
                  <c:v>1900</c:v>
                </c:pt>
                <c:pt idx="1">
                  <c:v>812</c:v>
                </c:pt>
                <c:pt idx="2">
                  <c:v>360</c:v>
                </c:pt>
                <c:pt idx="3">
                  <c:v>390</c:v>
                </c:pt>
                <c:pt idx="4">
                  <c:v>870</c:v>
                </c:pt>
                <c:pt idx="5">
                  <c:v>532</c:v>
                </c:pt>
              </c:numCache>
            </c:numRef>
          </c:val>
          <c:shape val="box"/>
        </c:ser>
        <c:shape val="box"/>
        <c:axId val="55163454"/>
        <c:axId val="26709039"/>
      </c:bar3D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26</xdr:row>
      <xdr:rowOff>123825</xdr:rowOff>
    </xdr:from>
    <xdr:to>
      <xdr:col>12</xdr:col>
      <xdr:colOff>390525</xdr:colOff>
      <xdr:row>45</xdr:row>
      <xdr:rowOff>114300</xdr:rowOff>
    </xdr:to>
    <xdr:graphicFrame>
      <xdr:nvGraphicFramePr>
        <xdr:cNvPr id="1" name="Chart 30"/>
        <xdr:cNvGraphicFramePr/>
      </xdr:nvGraphicFramePr>
      <xdr:xfrm>
        <a:off x="6724650" y="4429125"/>
        <a:ext cx="5114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5.421875" style="0" customWidth="1"/>
    <col min="2" max="7" width="11.421875" style="0" customWidth="1"/>
    <col min="8" max="8" width="6.8515625" style="0" customWidth="1"/>
    <col min="9" max="11" width="10.00390625" style="0" customWidth="1"/>
    <col min="12" max="12" width="40.8515625" style="0" customWidth="1"/>
    <col min="13" max="13" width="6.8515625" style="0" customWidth="1"/>
  </cols>
  <sheetData>
    <row r="1" ht="20.25">
      <c r="A1" s="3" t="s">
        <v>38</v>
      </c>
    </row>
    <row r="3" ht="12.75">
      <c r="A3" s="2" t="s">
        <v>58</v>
      </c>
    </row>
    <row r="4" ht="12.75">
      <c r="A4" t="s">
        <v>51</v>
      </c>
    </row>
    <row r="5" ht="12.75">
      <c r="A5" t="s">
        <v>57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3" spans="2:12" ht="12.75">
      <c r="B13" s="2" t="s">
        <v>10</v>
      </c>
      <c r="I13" s="2" t="s">
        <v>14</v>
      </c>
      <c r="L13" s="2" t="s">
        <v>68</v>
      </c>
    </row>
    <row r="14" spans="1:13" ht="12.75">
      <c r="A14" s="2" t="s">
        <v>25</v>
      </c>
      <c r="B14" s="2" t="s">
        <v>59</v>
      </c>
      <c r="C14" s="2" t="s">
        <v>1</v>
      </c>
      <c r="D14" s="2" t="s">
        <v>2</v>
      </c>
      <c r="E14" s="2" t="s">
        <v>3</v>
      </c>
      <c r="F14" s="2" t="s">
        <v>35</v>
      </c>
      <c r="G14" s="2" t="s">
        <v>33</v>
      </c>
      <c r="H14" s="2"/>
      <c r="I14" s="2" t="s">
        <v>3</v>
      </c>
      <c r="J14" s="8">
        <v>390</v>
      </c>
      <c r="K14" s="11"/>
      <c r="L14" t="s">
        <v>23</v>
      </c>
      <c r="M14">
        <v>1900</v>
      </c>
    </row>
    <row r="15" spans="1:13" ht="12.75">
      <c r="A15" s="7" t="s">
        <v>60</v>
      </c>
      <c r="B15" s="8">
        <f>C15+D15+E15+F15-G15</f>
        <v>1900</v>
      </c>
      <c r="C15" s="8">
        <f>B18</f>
        <v>812</v>
      </c>
      <c r="D15" s="8">
        <f>J15</f>
        <v>360</v>
      </c>
      <c r="E15" s="8">
        <f>J14</f>
        <v>390</v>
      </c>
      <c r="F15" s="8">
        <f>J18</f>
        <v>870</v>
      </c>
      <c r="G15" s="8">
        <f>B24</f>
        <v>532</v>
      </c>
      <c r="H15" s="8"/>
      <c r="I15" s="2" t="s">
        <v>2</v>
      </c>
      <c r="J15" s="8">
        <v>360</v>
      </c>
      <c r="K15" s="11"/>
      <c r="L15" t="s">
        <v>12</v>
      </c>
      <c r="M15">
        <v>800</v>
      </c>
    </row>
    <row r="16" spans="9:13" ht="12.75">
      <c r="I16" s="2" t="s">
        <v>4</v>
      </c>
      <c r="J16" s="8">
        <v>32</v>
      </c>
      <c r="K16" s="11"/>
      <c r="L16" t="s">
        <v>29</v>
      </c>
      <c r="M16">
        <v>360</v>
      </c>
    </row>
    <row r="17" spans="1:13" ht="12.75">
      <c r="A17" s="2" t="s">
        <v>26</v>
      </c>
      <c r="B17" s="2" t="s">
        <v>1</v>
      </c>
      <c r="C17" s="2" t="s">
        <v>4</v>
      </c>
      <c r="D17" s="2" t="s">
        <v>5</v>
      </c>
      <c r="E17" s="2" t="s">
        <v>0</v>
      </c>
      <c r="F17" s="2" t="s">
        <v>8</v>
      </c>
      <c r="I17" s="2" t="s">
        <v>6</v>
      </c>
      <c r="J17" s="8">
        <v>30</v>
      </c>
      <c r="K17" s="11"/>
      <c r="L17" t="s">
        <v>11</v>
      </c>
      <c r="M17">
        <v>870</v>
      </c>
    </row>
    <row r="18" spans="1:13" ht="12.75">
      <c r="A18" s="7" t="s">
        <v>61</v>
      </c>
      <c r="B18" s="8">
        <f>C18+D18*(E18-F18)</f>
        <v>812</v>
      </c>
      <c r="C18" s="8">
        <f>J16</f>
        <v>32</v>
      </c>
      <c r="D18" s="9">
        <f>J19</f>
        <v>0.6</v>
      </c>
      <c r="E18" s="8">
        <f>B28</f>
        <v>1899.9999999999998</v>
      </c>
      <c r="F18" s="8">
        <f>B21</f>
        <v>599.9999999999999</v>
      </c>
      <c r="G18" s="8"/>
      <c r="H18" s="8"/>
      <c r="I18" s="2" t="s">
        <v>35</v>
      </c>
      <c r="J18" s="8">
        <v>870</v>
      </c>
      <c r="K18" s="11"/>
      <c r="L18" t="s">
        <v>69</v>
      </c>
      <c r="M18">
        <v>530</v>
      </c>
    </row>
    <row r="19" spans="9:13" ht="12.75">
      <c r="I19" s="2" t="s">
        <v>5</v>
      </c>
      <c r="J19" s="10">
        <v>0.6</v>
      </c>
      <c r="K19" s="12"/>
      <c r="L19" t="s">
        <v>31</v>
      </c>
      <c r="M19">
        <v>330</v>
      </c>
    </row>
    <row r="20" spans="1:13" ht="12.75">
      <c r="A20" s="2" t="s">
        <v>27</v>
      </c>
      <c r="B20" s="2" t="s">
        <v>8</v>
      </c>
      <c r="C20" s="2" t="s">
        <v>6</v>
      </c>
      <c r="D20" s="2" t="s">
        <v>7</v>
      </c>
      <c r="E20" s="2" t="s">
        <v>0</v>
      </c>
      <c r="I20" s="2" t="s">
        <v>7</v>
      </c>
      <c r="J20" s="10">
        <v>0.3</v>
      </c>
      <c r="K20" s="12"/>
      <c r="L20" t="s">
        <v>22</v>
      </c>
      <c r="M20">
        <v>860</v>
      </c>
    </row>
    <row r="21" spans="1:13" ht="12.75">
      <c r="A21" s="7" t="s">
        <v>62</v>
      </c>
      <c r="B21" s="8">
        <f>C21+D21*E21</f>
        <v>599.9999999999999</v>
      </c>
      <c r="C21" s="8">
        <f>J17</f>
        <v>30</v>
      </c>
      <c r="D21" s="9">
        <f>J20</f>
        <v>0.3</v>
      </c>
      <c r="E21" s="8">
        <f>B28</f>
        <v>1899.9999999999998</v>
      </c>
      <c r="F21" s="8"/>
      <c r="G21" s="8"/>
      <c r="H21" s="8"/>
      <c r="I21" s="2" t="s">
        <v>34</v>
      </c>
      <c r="J21" s="10">
        <v>0.28</v>
      </c>
      <c r="K21" s="12"/>
      <c r="L21" t="s">
        <v>71</v>
      </c>
      <c r="M21">
        <v>260</v>
      </c>
    </row>
    <row r="22" spans="11:13" ht="12.75">
      <c r="K22" s="13"/>
      <c r="L22" t="s">
        <v>70</v>
      </c>
      <c r="M22">
        <v>600</v>
      </c>
    </row>
    <row r="23" spans="1:13" ht="12.75">
      <c r="A23" s="2" t="s">
        <v>32</v>
      </c>
      <c r="B23" s="2" t="s">
        <v>33</v>
      </c>
      <c r="C23" s="2" t="s">
        <v>34</v>
      </c>
      <c r="D23" s="2" t="s">
        <v>0</v>
      </c>
      <c r="K23" s="13"/>
      <c r="L23" t="s">
        <v>28</v>
      </c>
      <c r="M23">
        <v>390</v>
      </c>
    </row>
    <row r="24" spans="1:13" ht="12.75">
      <c r="A24" s="7" t="s">
        <v>63</v>
      </c>
      <c r="B24" s="8">
        <f>C24*D24</f>
        <v>532</v>
      </c>
      <c r="C24" s="9">
        <f>J21</f>
        <v>0.28</v>
      </c>
      <c r="D24" s="8">
        <f>B28</f>
        <v>1899.9999999999998</v>
      </c>
      <c r="E24" s="8"/>
      <c r="F24" s="8"/>
      <c r="G24" s="8"/>
      <c r="H24" s="8"/>
      <c r="I24" s="2" t="s">
        <v>72</v>
      </c>
      <c r="J24" s="5">
        <v>50</v>
      </c>
      <c r="K24" s="13"/>
      <c r="L24" t="s">
        <v>20</v>
      </c>
      <c r="M24">
        <v>210</v>
      </c>
    </row>
    <row r="25" spans="9:11" ht="12.75">
      <c r="I25" s="2" t="s">
        <v>19</v>
      </c>
      <c r="J25" s="5">
        <v>250</v>
      </c>
      <c r="K25" s="13"/>
    </row>
    <row r="27" spans="1:2" ht="12.75">
      <c r="A27" s="2" t="s">
        <v>13</v>
      </c>
      <c r="B27" s="2" t="s">
        <v>0</v>
      </c>
    </row>
    <row r="28" spans="1:8" ht="12.75">
      <c r="A28" s="7" t="s">
        <v>64</v>
      </c>
      <c r="B28" s="8">
        <f>(1/(1-J19*(1-J20)+J21))*(J16-J19*J17+J15+J14+J18)</f>
        <v>1899.9999999999998</v>
      </c>
      <c r="C28" s="8"/>
      <c r="D28" s="8"/>
      <c r="E28" s="8"/>
      <c r="F28" s="8"/>
      <c r="G28" s="8"/>
      <c r="H28" s="8"/>
    </row>
    <row r="29" spans="1:5" ht="12.75">
      <c r="A29" s="2" t="s">
        <v>17</v>
      </c>
      <c r="B29" s="2" t="s">
        <v>18</v>
      </c>
      <c r="C29" s="2" t="s">
        <v>9</v>
      </c>
      <c r="D29" s="2" t="s">
        <v>67</v>
      </c>
      <c r="E29" s="2" t="s">
        <v>19</v>
      </c>
    </row>
    <row r="30" spans="1:8" ht="12.75">
      <c r="A30" s="7" t="s">
        <v>65</v>
      </c>
      <c r="B30" s="8">
        <f>C30+D30-E30</f>
        <v>498</v>
      </c>
      <c r="C30" s="8">
        <f>B34</f>
        <v>338</v>
      </c>
      <c r="D30" s="8">
        <f>J15+J24</f>
        <v>410</v>
      </c>
      <c r="E30" s="8">
        <f>J25</f>
        <v>250</v>
      </c>
      <c r="G30" s="8"/>
      <c r="H30" s="8"/>
    </row>
    <row r="31" spans="1:5" ht="12.75">
      <c r="A31" s="2" t="s">
        <v>20</v>
      </c>
      <c r="B31" s="2" t="s">
        <v>21</v>
      </c>
      <c r="C31" s="2" t="s">
        <v>8</v>
      </c>
      <c r="D31" s="2" t="s">
        <v>3</v>
      </c>
      <c r="E31" s="2"/>
    </row>
    <row r="32" spans="1:8" ht="12.75">
      <c r="A32" s="7" t="s">
        <v>66</v>
      </c>
      <c r="B32" s="8">
        <f>C32-D32</f>
        <v>209.9999999999999</v>
      </c>
      <c r="C32" s="8">
        <f>B21</f>
        <v>599.9999999999999</v>
      </c>
      <c r="D32" s="8">
        <f>J14</f>
        <v>390</v>
      </c>
      <c r="E32" s="8"/>
      <c r="G32" s="8"/>
      <c r="H32" s="8"/>
    </row>
    <row r="33" spans="1:4" ht="12.75">
      <c r="A33" s="2" t="s">
        <v>30</v>
      </c>
      <c r="B33" s="2" t="s">
        <v>9</v>
      </c>
      <c r="C33" s="2" t="s">
        <v>35</v>
      </c>
      <c r="D33" s="2" t="s">
        <v>33</v>
      </c>
    </row>
    <row r="34" spans="2:8" ht="12.75">
      <c r="B34" s="8">
        <f>C34-D34</f>
        <v>338</v>
      </c>
      <c r="C34" s="8">
        <f>J18</f>
        <v>870</v>
      </c>
      <c r="D34" s="8">
        <f>B24</f>
        <v>532</v>
      </c>
      <c r="E34" s="8"/>
      <c r="F34" s="8"/>
      <c r="G34" s="8"/>
      <c r="H34" s="8"/>
    </row>
    <row r="35" ht="12.75">
      <c r="A35" s="1"/>
    </row>
    <row r="36" ht="12.75">
      <c r="A36" s="2" t="s">
        <v>24</v>
      </c>
    </row>
    <row r="37" spans="1:2" ht="12.75">
      <c r="A37" s="6" t="s">
        <v>60</v>
      </c>
      <c r="B37" t="s">
        <v>37</v>
      </c>
    </row>
    <row r="38" spans="1:2" ht="12.75">
      <c r="A38" s="6" t="s">
        <v>61</v>
      </c>
      <c r="B38" t="s">
        <v>15</v>
      </c>
    </row>
    <row r="39" spans="1:2" ht="12.75">
      <c r="A39" s="6" t="s">
        <v>62</v>
      </c>
      <c r="B39" t="s">
        <v>16</v>
      </c>
    </row>
    <row r="40" spans="1:2" ht="12.75">
      <c r="A40" s="6" t="s">
        <v>63</v>
      </c>
      <c r="B40" t="s">
        <v>36</v>
      </c>
    </row>
    <row r="42" ht="12.75">
      <c r="A42" t="s">
        <v>13</v>
      </c>
    </row>
    <row r="43" ht="12.75">
      <c r="A43" s="6" t="s">
        <v>64</v>
      </c>
    </row>
    <row r="46" spans="1:2" ht="12.75">
      <c r="A46" t="s">
        <v>73</v>
      </c>
      <c r="B46" s="10">
        <f>1/(1-J19*(1-J20)+J21)</f>
        <v>1.1627906976744184</v>
      </c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DSMT4" shapeId="404575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41" sqref="A41:B41"/>
    </sheetView>
  </sheetViews>
  <sheetFormatPr defaultColWidth="11.421875" defaultRowHeight="12.75"/>
  <cols>
    <col min="1" max="1" width="29.421875" style="0" customWidth="1"/>
  </cols>
  <sheetData>
    <row r="2" ht="12.75">
      <c r="A2" t="s">
        <v>49</v>
      </c>
    </row>
    <row r="8" spans="2:9" ht="12.75">
      <c r="B8" s="2" t="s">
        <v>10</v>
      </c>
      <c r="I8" s="2" t="s">
        <v>14</v>
      </c>
    </row>
    <row r="9" spans="1:10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H9" s="2"/>
      <c r="I9" s="2" t="s">
        <v>3</v>
      </c>
      <c r="J9" s="8">
        <v>390</v>
      </c>
    </row>
    <row r="10" spans="1:10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H10" s="8"/>
      <c r="I10" s="2" t="s">
        <v>2</v>
      </c>
      <c r="J10" s="8">
        <v>360</v>
      </c>
    </row>
    <row r="11" spans="9:10" ht="12.75">
      <c r="I11" s="2" t="s">
        <v>4</v>
      </c>
      <c r="J11" s="8">
        <v>32</v>
      </c>
    </row>
    <row r="12" spans="1:10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</row>
    <row r="13" spans="1:10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H13" s="8"/>
      <c r="I13" s="2" t="s">
        <v>35</v>
      </c>
      <c r="J13" s="8">
        <v>870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H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H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8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  <c r="H23" s="8"/>
    </row>
    <row r="24" spans="1:5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</row>
    <row r="25" spans="1:8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H25" s="8"/>
    </row>
    <row r="26" spans="1:5" ht="12.75">
      <c r="A26" s="2" t="s">
        <v>20</v>
      </c>
      <c r="B26" s="2" t="s">
        <v>21</v>
      </c>
      <c r="C26" s="2" t="s">
        <v>8</v>
      </c>
      <c r="D26" s="2" t="s">
        <v>3</v>
      </c>
      <c r="E26" s="2"/>
    </row>
    <row r="27" spans="1:8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H27" s="8"/>
    </row>
    <row r="28" spans="1:4" ht="12.75">
      <c r="A28" s="2" t="s">
        <v>30</v>
      </c>
      <c r="B28" s="2" t="s">
        <v>9</v>
      </c>
      <c r="C28" s="2" t="s">
        <v>35</v>
      </c>
      <c r="D28" s="2" t="s">
        <v>33</v>
      </c>
    </row>
    <row r="29" spans="2:8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H29" s="8"/>
    </row>
    <row r="30" ht="12.75">
      <c r="A30" s="1"/>
    </row>
    <row r="31" ht="12.75">
      <c r="A31" s="2" t="s">
        <v>24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38" ht="12.75">
      <c r="A38" s="6" t="s">
        <v>64</v>
      </c>
    </row>
    <row r="41" spans="1:2" ht="12.75">
      <c r="A41" t="s">
        <v>73</v>
      </c>
      <c r="B41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2"/>
  <oleObjects>
    <oleObject progId="Equation.DSMT4" shapeId="778685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1" width="25.421875" style="0" customWidth="1"/>
    <col min="2" max="8" width="11.421875" style="0" customWidth="1"/>
    <col min="9" max="13" width="9.8515625" style="0" customWidth="1"/>
  </cols>
  <sheetData>
    <row r="1" ht="23.25">
      <c r="A1" s="4" t="s">
        <v>47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50</v>
      </c>
    </row>
    <row r="8" spans="2:12" ht="12.75">
      <c r="B8" s="2" t="s">
        <v>10</v>
      </c>
      <c r="I8" s="2" t="s">
        <v>14</v>
      </c>
      <c r="K8" s="2"/>
      <c r="L8" s="2" t="s">
        <v>74</v>
      </c>
    </row>
    <row r="9" spans="1:13" ht="12.75">
      <c r="A9" s="2" t="s">
        <v>25</v>
      </c>
      <c r="B9" s="2" t="s">
        <v>59</v>
      </c>
      <c r="C9" s="2" t="s">
        <v>1</v>
      </c>
      <c r="D9" s="2" t="s">
        <v>2</v>
      </c>
      <c r="E9" s="2" t="s">
        <v>3</v>
      </c>
      <c r="F9" s="2" t="s">
        <v>35</v>
      </c>
      <c r="G9" s="2" t="s">
        <v>33</v>
      </c>
      <c r="I9" s="2" t="s">
        <v>3</v>
      </c>
      <c r="J9" s="8">
        <v>390</v>
      </c>
      <c r="L9" t="s">
        <v>39</v>
      </c>
      <c r="M9">
        <v>0</v>
      </c>
    </row>
    <row r="10" spans="1:13" ht="12.75">
      <c r="A10" s="7" t="s">
        <v>60</v>
      </c>
      <c r="B10" s="8">
        <f>C10+D10+E10+F10-G10</f>
        <v>1900</v>
      </c>
      <c r="C10" s="8">
        <f>B13</f>
        <v>812</v>
      </c>
      <c r="D10" s="8">
        <f>J10</f>
        <v>360</v>
      </c>
      <c r="E10" s="8">
        <f>J9</f>
        <v>390</v>
      </c>
      <c r="F10" s="8">
        <f>J13</f>
        <v>870</v>
      </c>
      <c r="G10" s="8">
        <f>B19</f>
        <v>532</v>
      </c>
      <c r="I10" s="2" t="s">
        <v>2</v>
      </c>
      <c r="J10" s="8">
        <v>360</v>
      </c>
      <c r="L10" t="s">
        <v>40</v>
      </c>
      <c r="M10">
        <v>0</v>
      </c>
    </row>
    <row r="11" spans="9:13" ht="12.75">
      <c r="I11" s="2" t="s">
        <v>4</v>
      </c>
      <c r="J11" s="8">
        <v>32</v>
      </c>
      <c r="L11" t="s">
        <v>41</v>
      </c>
      <c r="M11">
        <v>0</v>
      </c>
    </row>
    <row r="12" spans="1:13" ht="12.75">
      <c r="A12" s="2" t="s">
        <v>26</v>
      </c>
      <c r="B12" s="2" t="s">
        <v>1</v>
      </c>
      <c r="C12" s="2" t="s">
        <v>4</v>
      </c>
      <c r="D12" s="2" t="s">
        <v>5</v>
      </c>
      <c r="E12" s="2" t="s">
        <v>0</v>
      </c>
      <c r="F12" s="2" t="s">
        <v>8</v>
      </c>
      <c r="I12" s="2" t="s">
        <v>6</v>
      </c>
      <c r="J12" s="8">
        <v>30</v>
      </c>
      <c r="L12" t="s">
        <v>43</v>
      </c>
      <c r="M12">
        <v>0</v>
      </c>
    </row>
    <row r="13" spans="1:13" ht="12.75">
      <c r="A13" s="7" t="s">
        <v>61</v>
      </c>
      <c r="B13" s="8">
        <f>C13+D13*(E13-F13)</f>
        <v>812</v>
      </c>
      <c r="C13" s="8">
        <f>J11</f>
        <v>32</v>
      </c>
      <c r="D13" s="9">
        <f>J14</f>
        <v>0.6</v>
      </c>
      <c r="E13" s="8">
        <f>B23</f>
        <v>1899.9999999999998</v>
      </c>
      <c r="F13" s="8">
        <f>B16</f>
        <v>599.9999999999999</v>
      </c>
      <c r="G13" s="8"/>
      <c r="I13" s="2" t="s">
        <v>35</v>
      </c>
      <c r="J13" s="8">
        <v>870</v>
      </c>
      <c r="L13" t="s">
        <v>42</v>
      </c>
      <c r="M13">
        <v>0</v>
      </c>
    </row>
    <row r="14" spans="9:10" ht="12.75">
      <c r="I14" s="2" t="s">
        <v>5</v>
      </c>
      <c r="J14" s="10">
        <v>0.6</v>
      </c>
    </row>
    <row r="15" spans="1:10" ht="12.75">
      <c r="A15" s="2" t="s">
        <v>27</v>
      </c>
      <c r="B15" s="2" t="s">
        <v>8</v>
      </c>
      <c r="C15" s="2" t="s">
        <v>6</v>
      </c>
      <c r="D15" s="2" t="s">
        <v>7</v>
      </c>
      <c r="E15" s="2" t="s">
        <v>0</v>
      </c>
      <c r="I15" s="2" t="s">
        <v>7</v>
      </c>
      <c r="J15" s="10">
        <v>0.3</v>
      </c>
    </row>
    <row r="16" spans="1:10" ht="12.75">
      <c r="A16" s="7" t="s">
        <v>62</v>
      </c>
      <c r="B16" s="8">
        <f>C16+D16*E16</f>
        <v>599.9999999999999</v>
      </c>
      <c r="C16" s="8">
        <f>J12</f>
        <v>30</v>
      </c>
      <c r="D16" s="9">
        <f>J15</f>
        <v>0.3</v>
      </c>
      <c r="E16" s="8">
        <f>B23</f>
        <v>1899.9999999999998</v>
      </c>
      <c r="F16" s="8"/>
      <c r="G16" s="8"/>
      <c r="I16" s="2" t="s">
        <v>34</v>
      </c>
      <c r="J16" s="10">
        <v>0.28</v>
      </c>
    </row>
    <row r="18" spans="1:4" ht="12.75">
      <c r="A18" s="2" t="s">
        <v>32</v>
      </c>
      <c r="B18" s="2" t="s">
        <v>33</v>
      </c>
      <c r="C18" s="2" t="s">
        <v>34</v>
      </c>
      <c r="D18" s="2" t="s">
        <v>0</v>
      </c>
    </row>
    <row r="19" spans="1:10" ht="12.75">
      <c r="A19" s="7" t="s">
        <v>63</v>
      </c>
      <c r="B19" s="8">
        <f>C19*D19</f>
        <v>532</v>
      </c>
      <c r="C19" s="9">
        <f>J16</f>
        <v>0.28</v>
      </c>
      <c r="D19" s="8">
        <f>B23</f>
        <v>1899.9999999999998</v>
      </c>
      <c r="E19" s="8"/>
      <c r="F19" s="8"/>
      <c r="G19" s="8"/>
      <c r="I19" s="2" t="s">
        <v>72</v>
      </c>
      <c r="J19" s="5">
        <v>50</v>
      </c>
    </row>
    <row r="20" spans="9:10" ht="12.75">
      <c r="I20" s="2" t="s">
        <v>19</v>
      </c>
      <c r="J20" s="5">
        <v>250</v>
      </c>
    </row>
    <row r="22" spans="1:2" ht="12.75">
      <c r="A22" s="2" t="s">
        <v>13</v>
      </c>
      <c r="B22" s="2" t="s">
        <v>0</v>
      </c>
    </row>
    <row r="23" spans="1:7" ht="12.75">
      <c r="A23" s="7" t="s">
        <v>64</v>
      </c>
      <c r="B23" s="8">
        <f>(1/(1-J14*(1-J15)+J16))*(J11-J14*J12+J10+J9+J13)</f>
        <v>1899.9999999999998</v>
      </c>
      <c r="C23" s="8"/>
      <c r="D23" s="8"/>
      <c r="E23" s="8"/>
      <c r="F23" s="8"/>
      <c r="G23" s="8"/>
    </row>
    <row r="24" spans="1:12" ht="12.75">
      <c r="A24" s="2" t="s">
        <v>17</v>
      </c>
      <c r="B24" s="2" t="s">
        <v>18</v>
      </c>
      <c r="C24" s="2" t="s">
        <v>9</v>
      </c>
      <c r="D24" s="2" t="s">
        <v>67</v>
      </c>
      <c r="E24" s="2" t="s">
        <v>19</v>
      </c>
      <c r="J24" s="2" t="s">
        <v>44</v>
      </c>
      <c r="K24" s="2" t="s">
        <v>45</v>
      </c>
      <c r="L24" s="2" t="s">
        <v>46</v>
      </c>
    </row>
    <row r="25" spans="1:12" ht="12.75">
      <c r="A25" s="7" t="s">
        <v>65</v>
      </c>
      <c r="B25" s="8">
        <f>C25+D25-E25</f>
        <v>498</v>
      </c>
      <c r="C25" s="8">
        <f>B29</f>
        <v>338</v>
      </c>
      <c r="D25" s="8">
        <f>J10+J19</f>
        <v>410</v>
      </c>
      <c r="E25" s="8">
        <f>J20</f>
        <v>250</v>
      </c>
      <c r="G25" s="8"/>
      <c r="I25" t="s">
        <v>0</v>
      </c>
      <c r="J25" s="5">
        <f>B23</f>
        <v>1899.9999999999998</v>
      </c>
      <c r="K25" s="5">
        <f>B23+(1/(1-J14*(1-J15)+J16))*(M11-J14*M12+M9+M10+M13)</f>
        <v>1899.9999999999998</v>
      </c>
      <c r="L25" s="5">
        <f>K25-J25</f>
        <v>0</v>
      </c>
    </row>
    <row r="26" spans="1:12" ht="12.75">
      <c r="A26" s="2" t="s">
        <v>20</v>
      </c>
      <c r="B26" s="2" t="s">
        <v>21</v>
      </c>
      <c r="C26" s="2" t="s">
        <v>8</v>
      </c>
      <c r="D26" s="2" t="s">
        <v>3</v>
      </c>
      <c r="E26" s="2"/>
      <c r="I26" t="s">
        <v>8</v>
      </c>
      <c r="J26" s="5">
        <f>J12+J15*J25</f>
        <v>599.9999999999999</v>
      </c>
      <c r="K26" s="5">
        <f>J12+J15*K25+M12</f>
        <v>599.9999999999999</v>
      </c>
      <c r="L26" s="5">
        <f aca="true" t="shared" si="0" ref="L26:L31">K26-J26</f>
        <v>0</v>
      </c>
    </row>
    <row r="27" spans="1:12" ht="12.75">
      <c r="A27" s="7" t="s">
        <v>66</v>
      </c>
      <c r="B27" s="8">
        <f>C27-D27</f>
        <v>209.9999999999999</v>
      </c>
      <c r="C27" s="8">
        <f>B16</f>
        <v>599.9999999999999</v>
      </c>
      <c r="D27" s="8">
        <f>J9</f>
        <v>390</v>
      </c>
      <c r="E27" s="8"/>
      <c r="G27" s="8"/>
      <c r="I27" t="s">
        <v>1</v>
      </c>
      <c r="J27" s="5">
        <f>J11+J14*(J25-J26)</f>
        <v>812</v>
      </c>
      <c r="K27" s="5">
        <f>J11+J14*(K25-K26)+M11</f>
        <v>812</v>
      </c>
      <c r="L27" s="5">
        <f t="shared" si="0"/>
        <v>0</v>
      </c>
    </row>
    <row r="28" spans="1:12" ht="12.75">
      <c r="A28" s="2" t="s">
        <v>30</v>
      </c>
      <c r="B28" s="2" t="s">
        <v>9</v>
      </c>
      <c r="C28" s="2" t="s">
        <v>35</v>
      </c>
      <c r="D28" s="2" t="s">
        <v>33</v>
      </c>
      <c r="I28" t="s">
        <v>33</v>
      </c>
      <c r="J28" s="5">
        <f>J16*J25</f>
        <v>532</v>
      </c>
      <c r="K28" s="5">
        <f>J16*K25</f>
        <v>532</v>
      </c>
      <c r="L28" s="5">
        <f t="shared" si="0"/>
        <v>0</v>
      </c>
    </row>
    <row r="29" spans="2:12" ht="12.75">
      <c r="B29" s="8">
        <f>C29-D29</f>
        <v>338</v>
      </c>
      <c r="C29" s="8">
        <f>J13</f>
        <v>870</v>
      </c>
      <c r="D29" s="8">
        <f>B19</f>
        <v>532</v>
      </c>
      <c r="E29" s="8"/>
      <c r="F29" s="8"/>
      <c r="G29" s="8"/>
      <c r="I29" t="s">
        <v>21</v>
      </c>
      <c r="J29" s="5">
        <f>J26-J9+E27</f>
        <v>209.9999999999999</v>
      </c>
      <c r="K29" s="5">
        <f>K26-J9-M9</f>
        <v>209.9999999999999</v>
      </c>
      <c r="L29" s="5">
        <f t="shared" si="0"/>
        <v>0</v>
      </c>
    </row>
    <row r="30" spans="1:12" ht="12.75">
      <c r="A30" s="1"/>
      <c r="I30" t="s">
        <v>9</v>
      </c>
      <c r="J30" s="5">
        <f>J13-J28</f>
        <v>338</v>
      </c>
      <c r="K30" s="5">
        <f>J13+M13-K28</f>
        <v>338</v>
      </c>
      <c r="L30" s="5">
        <f t="shared" si="0"/>
        <v>0</v>
      </c>
    </row>
    <row r="31" spans="1:12" ht="12.75">
      <c r="A31" s="2" t="s">
        <v>24</v>
      </c>
      <c r="I31" t="s">
        <v>18</v>
      </c>
      <c r="J31" s="5">
        <f>J30+J10+40-215</f>
        <v>523</v>
      </c>
      <c r="K31" s="5">
        <f>K30+J10+M10+40-215</f>
        <v>523</v>
      </c>
      <c r="L31" s="5">
        <f t="shared" si="0"/>
        <v>0</v>
      </c>
    </row>
    <row r="32" spans="1:2" ht="12.75">
      <c r="A32" s="6" t="s">
        <v>60</v>
      </c>
      <c r="B32" t="s">
        <v>37</v>
      </c>
    </row>
    <row r="33" spans="1:2" ht="12.75">
      <c r="A33" s="6" t="s">
        <v>61</v>
      </c>
      <c r="B33" t="s">
        <v>15</v>
      </c>
    </row>
    <row r="34" spans="1:2" ht="12.75">
      <c r="A34" s="6" t="s">
        <v>62</v>
      </c>
      <c r="B34" t="s">
        <v>16</v>
      </c>
    </row>
    <row r="35" spans="1:2" ht="12.75">
      <c r="A35" s="6" t="s">
        <v>63</v>
      </c>
      <c r="B35" t="s">
        <v>36</v>
      </c>
    </row>
    <row r="37" ht="12.75">
      <c r="A37" t="s">
        <v>13</v>
      </c>
    </row>
    <row r="40" ht="12.75">
      <c r="A40" t="s">
        <v>48</v>
      </c>
    </row>
    <row r="43" spans="1:2" ht="12.75">
      <c r="A43" t="s">
        <v>73</v>
      </c>
      <c r="B43" s="10">
        <f>1/(1-J14*(1-J15)+J16)</f>
        <v>1.1627906976744184</v>
      </c>
    </row>
  </sheetData>
  <sheetProtection/>
  <printOptions/>
  <pageMargins left="0.75" right="0.75" top="1" bottom="1" header="0.5" footer="0.5"/>
  <pageSetup orientation="portrait" paperSize="9"/>
  <legacyDrawing r:id="rId3"/>
  <oleObjects>
    <oleObject progId="Equation.DSMT4" shapeId="4082831" r:id="rId1"/>
    <oleObject progId="Equation.DSMT4" shapeId="42089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Holden</dc:creator>
  <cp:keywords/>
  <dc:description/>
  <cp:lastModifiedBy>steinar holden</cp:lastModifiedBy>
  <dcterms:created xsi:type="dcterms:W3CDTF">2003-10-15T19:01:10Z</dcterms:created>
  <dcterms:modified xsi:type="dcterms:W3CDTF">2009-09-08T06:51:14Z</dcterms:modified>
  <cp:category/>
  <cp:version/>
  <cp:contentType/>
  <cp:contentStatus/>
</cp:coreProperties>
</file>